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bunton\Desktop\"/>
    </mc:Choice>
  </mc:AlternateContent>
  <bookViews>
    <workbookView xWindow="0" yWindow="0" windowWidth="16005" windowHeight="7335"/>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l="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<sst xmlns="http://schemas.openxmlformats.org/spreadsheetml/2006/main" count="103" uniqueCount="88">
  <si>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</si>
  <si>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</si>
  <si>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</si>
  <si>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</si>
  <si>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</si>
  <si>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</si>
  <si>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</si>
  <si>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</si>
  <si>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</si>
  <si>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</si>
  <si>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</si>
  <si>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</si>
  <si>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</si>
  <si>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</si>
  <si>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</si>
  <si>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</si>
  <si>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</si>
  <si>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</si>
  <si>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</si>
  <si>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</si>
  <si>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</si>
  <si>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</si>
  <si>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</si>
  <si>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</si>
  <si>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</si>
  <si>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</si>
  <si>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</si>
  <si>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</si>
  <si>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</si>
  <si>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</si>
  <si>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</si>
  <si>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</si>
  <si>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</si>
  <si>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</si>
  <si>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</si>
  <si>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</si>
  <si>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</si>
  <si>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</si>
  <si>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</si>
  <si>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</si>
  <si>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</si>
  <si>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</si>
  <si>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</si>
  <si>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</si>
  <si>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</si>
  <si>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</si>
  <si>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</si>
  <si>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</si>
  <si>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</si>
  <si>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</si>
  <si>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</si>
  <si>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</si>
  <si>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</si>
  <si>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</si>
  <si>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</si>
  <si>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</si>
  <si>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</si>
  <si>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</si>
  <si>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</si>
  <si>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</si>
  <si>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</si>
  <si>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</si>
  <si>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</si>
  <si>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</si>
  <si>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</si>
  <si>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</si>
  <si>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</si>
  <si>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</si>
  <si>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</si>
  <si>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</si>
  <si>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</si>
  <si>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</si>
  <si>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</si>
  <si>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</si>
  <si>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</si>
  <si>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</si>
  <si>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</si>
  <si>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</si>
  <si>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</si>
  <si>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NOAA Website Address:</t>
  </si>
  <si>
    <t xml:space="preserve">http://hdsc.nws.noaa.gov/hdsc/pfds/pfds_map_cont.html?bkmrk=ca </t>
  </si>
  <si>
    <t>inches/day</t>
  </si>
  <si>
    <t>DMA post-construction flow rate:</t>
  </si>
  <si>
    <r>
      <t>ft</t>
    </r>
    <r>
      <rPr>
        <vertAlign val="superscript"/>
        <sz val="12"/>
        <color theme="1"/>
        <rFont val="Arial"/>
        <family val="2"/>
      </rPr>
      <t>3</t>
    </r>
    <r>
      <rPr>
        <sz val="12"/>
        <color theme="1"/>
        <rFont val="Arial"/>
        <family val="2"/>
      </rPr>
      <t>/day</t>
    </r>
  </si>
  <si>
    <t>gallons/day</t>
  </si>
  <si>
    <t>Enter the capture volume selected in Step 5 on the Volume Calculation tab:</t>
  </si>
  <si>
    <t>2-Year 24-Hour Rainfall Values and Post-Construction DMA Flow Rates</t>
  </si>
  <si>
    <t>Central Valley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</si>
</sst>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38"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
      <b/>
      <sz val="12"/>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3">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3" fontId="0" fillId="4" borderId="1" xfId="0" applyNumberFormat="1" applyFill="1" applyBorder="1"/>
    <xf numFmtId="0" fontId="37" fillId="0" borderId="0" xfId="0" applyFont="1"/>
    <xf numFmtId="0" fontId="12" fillId="7" borderId="0" xfId="0" applyFont="1" applyFill="1" applyAlignment="1"/>
    <xf numFmtId="0" fontId="0" fillId="0" borderId="3" xfId="0" applyBorder="1" applyAlignment="1"/>
    <xf numFmtId="0" fontId="0" fillId="0" borderId="4" xfId="0" applyBorder="1" applyAlignment="1"/>
    <xf numFmtId="0" fontId="0" fillId="0" borderId="5"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32" fillId="0" borderId="0" xfId="0" applyFont="1" applyAlignment="1">
      <alignment wrapText="1"/>
    </xf>
    <xf numFmtId="0" fontId="30" fillId="0" borderId="0" xfId="0" applyFont="1" applyAlignment="1">
      <alignment wrapText="1"/>
    </xf>
    <xf numFmtId="0" fontId="34" fillId="0" borderId="0" xfId="0" applyFont="1" applyAlignment="1">
      <alignment horizontal="right" vertical="center" wrapText="1"/>
    </xf>
    <xf numFmtId="0" fontId="30" fillId="0" borderId="0" xfId="0" applyFont="1" applyAlignment="1">
      <alignment horizontal="right" wrapText="1"/>
    </xf>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xdr:cNvGrpSpPr/>
      </xdr:nvGrpSpPr>
      <xdr:grpSpPr>
        <a:xfrm>
          <a:off x="0" y="581026"/>
          <a:ext cx="7572375" cy="5474855"/>
          <a:chOff x="0" y="590551"/>
          <a:chExt cx="7315200" cy="5652655"/>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xdr:cNvGrpSpPr/>
      </xdr:nvGrpSpPr>
      <xdr:grpSpPr>
        <a:xfrm>
          <a:off x="1095375" y="1939926"/>
          <a:ext cx="3429000" cy="3263902"/>
          <a:chOff x="1066800" y="1993901"/>
          <a:chExt cx="3314700" cy="3371852"/>
        </a:xfrm>
      </xdr:grpSpPr>
      <xdr:sp macro="" textlink="">
        <xdr:nvSpPr>
          <xdr:cNvPr id="4" name="Freeform 3"/>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xdr:cNvGrpSpPr/>
      </xdr:nvGrpSpPr>
      <xdr:grpSpPr>
        <a:xfrm>
          <a:off x="1095375" y="1939926"/>
          <a:ext cx="3429000" cy="3263902"/>
          <a:chOff x="1066800" y="1993901"/>
          <a:chExt cx="3314700" cy="3371852"/>
        </a:xfrm>
      </xdr:grpSpPr>
      <xdr:sp macro="" textlink="">
        <xdr:nvSpPr>
          <xdr:cNvPr id="12" name="Freeform 11"/>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88900</xdr:rowOff>
    </xdr:from>
    <xdr:to>
      <xdr:col>6</xdr:col>
      <xdr:colOff>139700</xdr:colOff>
      <xdr:row>54</xdr:row>
      <xdr:rowOff>31424</xdr:rowOff>
    </xdr:to>
    <xdr:pic>
      <xdr:nvPicPr>
        <xdr:cNvPr id="2" name="Picture 1"/>
        <xdr:cNvPicPr>
          <a:picLocks noChangeAspect="1"/>
        </xdr:cNvPicPr>
      </xdr:nvPicPr>
      <xdr:blipFill rotWithShape="1">
        <a:blip xmlns:r="http://schemas.openxmlformats.org/officeDocument/2006/relationships" r:embed="rId1"/>
        <a:srcRect l="45486" t="15843" r="36400"/>
        <a:stretch/>
      </xdr:blipFill>
      <xdr:spPr>
        <a:xfrm>
          <a:off x="0" y="1739900"/>
          <a:ext cx="6311900" cy="8997624"/>
        </a:xfrm>
        <a:prstGeom prst="rect">
          <a:avLst/>
        </a:prstGeom>
      </xdr:spPr>
    </xdr:pic>
    <xdr:clientData/>
  </xdr:twoCellAnchor>
  <xdr:twoCellAnchor>
    <xdr:from>
      <xdr:col>0</xdr:col>
      <xdr:colOff>1733550</xdr:colOff>
      <xdr:row>48</xdr:row>
      <xdr:rowOff>120650</xdr:rowOff>
    </xdr:from>
    <xdr:to>
      <xdr:col>1</xdr:col>
      <xdr:colOff>304800</xdr:colOff>
      <xdr:row>50</xdr:row>
      <xdr:rowOff>44450</xdr:rowOff>
    </xdr:to>
    <xdr:sp macro="" textlink="">
      <xdr:nvSpPr>
        <xdr:cNvPr id="5" name="Oval 4"/>
        <xdr:cNvSpPr/>
      </xdr:nvSpPr>
      <xdr:spPr>
        <a:xfrm>
          <a:off x="1733550" y="964565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1073150</xdr:colOff>
      <xdr:row>13</xdr:row>
      <xdr:rowOff>120650</xdr:rowOff>
    </xdr:from>
    <xdr:to>
      <xdr:col>0</xdr:col>
      <xdr:colOff>1993900</xdr:colOff>
      <xdr:row>15</xdr:row>
      <xdr:rowOff>44450</xdr:rowOff>
    </xdr:to>
    <xdr:sp macro="" textlink="">
      <xdr:nvSpPr>
        <xdr:cNvPr id="10" name="Oval 9"/>
        <xdr:cNvSpPr/>
      </xdr:nvSpPr>
      <xdr:spPr>
        <a:xfrm>
          <a:off x="1073150" y="2755900"/>
          <a:ext cx="9207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539750</xdr:colOff>
      <xdr:row>15</xdr:row>
      <xdr:rowOff>190500</xdr:rowOff>
    </xdr:from>
    <xdr:to>
      <xdr:col>4</xdr:col>
      <xdr:colOff>488950</xdr:colOff>
      <xdr:row>17</xdr:row>
      <xdr:rowOff>114300</xdr:rowOff>
    </xdr:to>
    <xdr:sp macro="" textlink="">
      <xdr:nvSpPr>
        <xdr:cNvPr id="11" name="Oval 10"/>
        <xdr:cNvSpPr/>
      </xdr:nvSpPr>
      <xdr:spPr>
        <a:xfrm>
          <a:off x="2546350" y="3219450"/>
          <a:ext cx="223520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654050</xdr:colOff>
      <xdr:row>12</xdr:row>
      <xdr:rowOff>31750</xdr:rowOff>
    </xdr:from>
    <xdr:to>
      <xdr:col>7</xdr:col>
      <xdr:colOff>609600</xdr:colOff>
      <xdr:row>14</xdr:row>
      <xdr:rowOff>6350</xdr:rowOff>
    </xdr:to>
    <xdr:sp macro="" textlink="">
      <xdr:nvSpPr>
        <xdr:cNvPr id="3" name="Line Callout 1 2"/>
        <xdr:cNvSpPr/>
      </xdr:nvSpPr>
      <xdr:spPr>
        <a:xfrm>
          <a:off x="5708650" y="2470150"/>
          <a:ext cx="1835150" cy="368300"/>
        </a:xfrm>
        <a:prstGeom prst="borderCallout1">
          <a:avLst>
            <a:gd name="adj1" fmla="val 18750"/>
            <a:gd name="adj2" fmla="val -8333"/>
            <a:gd name="adj3" fmla="val 99652"/>
            <a:gd name="adj4" fmla="val -201410"/>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Select "precipitation depth"</a:t>
          </a:r>
        </a:p>
      </xdr:txBody>
    </xdr:sp>
    <xdr:clientData/>
  </xdr:twoCellAnchor>
  <xdr:twoCellAnchor>
    <xdr:from>
      <xdr:col>6</xdr:col>
      <xdr:colOff>82550</xdr:colOff>
      <xdr:row>15</xdr:row>
      <xdr:rowOff>50800</xdr:rowOff>
    </xdr:from>
    <xdr:to>
      <xdr:col>8</xdr:col>
      <xdr:colOff>495300</xdr:colOff>
      <xdr:row>17</xdr:row>
      <xdr:rowOff>107950</xdr:rowOff>
    </xdr:to>
    <xdr:sp macro="" textlink="">
      <xdr:nvSpPr>
        <xdr:cNvPr id="13" name="Line Callout 1 12"/>
        <xdr:cNvSpPr/>
      </xdr:nvSpPr>
      <xdr:spPr>
        <a:xfrm>
          <a:off x="6254750" y="3079750"/>
          <a:ext cx="1835150" cy="450850"/>
        </a:xfrm>
        <a:prstGeom prst="borderCallout1">
          <a:avLst>
            <a:gd name="adj1" fmla="val 18750"/>
            <a:gd name="adj2" fmla="val -8333"/>
            <a:gd name="adj3" fmla="val 63300"/>
            <a:gd name="adj4" fmla="val -79265"/>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Enter latitude and</a:t>
          </a:r>
          <a:r>
            <a:rPr lang="en-US" sz="1100" baseline="0">
              <a:solidFill>
                <a:schemeClr val="tx1"/>
              </a:solidFill>
            </a:rPr>
            <a:t> longitude for the project.</a:t>
          </a:r>
          <a:endParaRPr lang="en-US" sz="1100">
            <a:solidFill>
              <a:schemeClr val="tx1"/>
            </a:solidFill>
          </a:endParaRPr>
        </a:p>
      </xdr:txBody>
    </xdr:sp>
    <xdr:clientData/>
  </xdr:twoCellAnchor>
  <xdr:twoCellAnchor>
    <xdr:from>
      <xdr:col>6</xdr:col>
      <xdr:colOff>196850</xdr:colOff>
      <xdr:row>46</xdr:row>
      <xdr:rowOff>107950</xdr:rowOff>
    </xdr:from>
    <xdr:to>
      <xdr:col>8</xdr:col>
      <xdr:colOff>609600</xdr:colOff>
      <xdr:row>48</xdr:row>
      <xdr:rowOff>165100</xdr:rowOff>
    </xdr:to>
    <xdr:sp macro="" textlink="">
      <xdr:nvSpPr>
        <xdr:cNvPr id="15" name="Line Callout 1 14"/>
        <xdr:cNvSpPr/>
      </xdr:nvSpPr>
      <xdr:spPr>
        <a:xfrm>
          <a:off x="6369050" y="9239250"/>
          <a:ext cx="1835150" cy="450850"/>
        </a:xfrm>
        <a:prstGeom prst="borderCallout1">
          <a:avLst>
            <a:gd name="adj1" fmla="val 18750"/>
            <a:gd name="adj2" fmla="val -8333"/>
            <a:gd name="adj3" fmla="val 121046"/>
            <a:gd name="adj4" fmla="val -217673"/>
          </a:avLst>
        </a:prstGeom>
        <a:solidFill>
          <a:schemeClr val="bg1"/>
        </a:solidFill>
        <a:ln w="25400">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This is your 2-year,</a:t>
          </a:r>
          <a:r>
            <a:rPr lang="en-US" sz="1100" baseline="0">
              <a:solidFill>
                <a:schemeClr val="tx1"/>
              </a:solidFill>
            </a:rPr>
            <a:t> 24-hour volume.</a:t>
          </a:r>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tabSelected="1" workbookViewId="0">
      <selection activeCell="A2" sqref="A2"/>
    </sheetView>
  </sheetViews>
  <sheetFormatPr defaultRowHeight="15" x14ac:dyDescent="0.2"/>
  <sheetData>
    <row r="1" spans="1:1" ht="23.25" x14ac:dyDescent="0.35">
      <c r="A1" s="54" t="s">
        <v>61</v>
      </c>
    </row>
    <row r="2" spans="1:1" ht="15.75" x14ac:dyDescent="0.25">
      <c r="A2" s="85" t="s">
        <v>87</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workbookViewId="0">
      <selection activeCell="A2" sqref="A2:J2"/>
    </sheetView>
  </sheetViews>
  <sheetFormatPr defaultRowHeight="15" x14ac:dyDescent="0.2"/>
  <cols>
    <col min="2" max="2" width="16.33203125" customWidth="1"/>
    <col min="3" max="3" width="16.6640625" customWidth="1"/>
    <col min="4" max="4" width="10.109375" customWidth="1"/>
    <col min="6" max="6" width="10.5546875" customWidth="1"/>
    <col min="11" max="11" width="7.5546875" customWidth="1"/>
    <col min="12" max="12" width="13" customWidth="1"/>
  </cols>
  <sheetData>
    <row r="1" spans="1:11" ht="18" x14ac:dyDescent="0.25">
      <c r="A1" s="92" t="s">
        <v>55</v>
      </c>
      <c r="B1" s="92"/>
      <c r="C1" s="92"/>
      <c r="D1" s="92"/>
      <c r="E1" s="92"/>
      <c r="F1" s="92"/>
      <c r="G1" s="92"/>
      <c r="H1" s="92"/>
      <c r="I1" s="92"/>
      <c r="J1" s="92"/>
    </row>
    <row r="2" spans="1:11" x14ac:dyDescent="0.2">
      <c r="A2" s="86" t="s">
        <v>60</v>
      </c>
      <c r="B2" s="86"/>
      <c r="C2" s="86"/>
      <c r="D2" s="86"/>
      <c r="E2" s="86"/>
      <c r="F2" s="86"/>
      <c r="G2" s="86"/>
      <c r="H2" s="86"/>
      <c r="I2" s="86"/>
      <c r="J2" s="86"/>
    </row>
    <row r="3" spans="1:11" x14ac:dyDescent="0.2">
      <c r="A3" s="6" t="s">
        <v>72</v>
      </c>
    </row>
    <row r="4" spans="1:11" ht="15.75" thickBot="1" x14ac:dyDescent="0.25">
      <c r="A4" s="6"/>
    </row>
    <row r="5" spans="1:11" ht="16.5" thickBot="1" x14ac:dyDescent="0.3">
      <c r="A5" s="90" t="s">
        <v>59</v>
      </c>
      <c r="B5" s="91"/>
      <c r="C5" s="87"/>
      <c r="D5" s="88"/>
      <c r="E5" s="88"/>
      <c r="F5" s="88"/>
      <c r="G5" s="88"/>
      <c r="H5" s="88"/>
      <c r="I5" s="89"/>
    </row>
    <row r="6" spans="1:11" ht="15.75" thickBot="1" x14ac:dyDescent="0.25"/>
    <row r="7" spans="1:11" ht="16.5" thickBot="1" x14ac:dyDescent="0.3">
      <c r="A7" s="18" t="s">
        <v>19</v>
      </c>
      <c r="B7" s="18" t="s">
        <v>42</v>
      </c>
      <c r="F7" s="35"/>
      <c r="G7" s="11" t="s">
        <v>30</v>
      </c>
    </row>
    <row r="8" spans="1:11" ht="16.5" thickBot="1" x14ac:dyDescent="0.3">
      <c r="A8" s="18"/>
      <c r="B8" s="18"/>
      <c r="F8" s="40"/>
      <c r="G8" s="11"/>
    </row>
    <row r="9" spans="1:11" ht="16.5" thickBot="1" x14ac:dyDescent="0.3">
      <c r="A9" s="18" t="s">
        <v>20</v>
      </c>
      <c r="B9" s="18" t="s">
        <v>41</v>
      </c>
      <c r="F9" s="35"/>
      <c r="G9" s="11" t="s">
        <v>43</v>
      </c>
      <c r="H9" s="72" t="s">
        <v>77</v>
      </c>
      <c r="I9" s="73">
        <f>F9/100</f>
        <v>0</v>
      </c>
      <c r="J9" s="105" t="s">
        <v>78</v>
      </c>
      <c r="K9" s="106"/>
    </row>
    <row r="10" spans="1:11" ht="15.75" x14ac:dyDescent="0.25">
      <c r="A10" s="18"/>
      <c r="B10" s="18"/>
      <c r="F10" s="40"/>
      <c r="G10" s="11"/>
      <c r="H10" s="72"/>
      <c r="I10" s="74"/>
      <c r="J10" s="106"/>
      <c r="K10" s="106"/>
    </row>
    <row r="11" spans="1:11" ht="16.5" thickBot="1" x14ac:dyDescent="0.3">
      <c r="A11" s="18"/>
      <c r="B11" s="18" t="s">
        <v>65</v>
      </c>
      <c r="F11" s="40"/>
      <c r="G11" s="11"/>
      <c r="H11" s="72"/>
      <c r="I11" s="74"/>
      <c r="J11" s="106"/>
      <c r="K11" s="106"/>
    </row>
    <row r="12" spans="1:11" ht="16.5" thickBot="1" x14ac:dyDescent="0.3">
      <c r="A12" s="18"/>
      <c r="B12" s="18"/>
      <c r="D12" s="55" t="s">
        <v>66</v>
      </c>
      <c r="E12" s="59"/>
      <c r="F12" s="56" t="s">
        <v>67</v>
      </c>
      <c r="G12" s="60"/>
      <c r="H12" s="2"/>
      <c r="I12" s="41"/>
    </row>
    <row r="13" spans="1:11" ht="17.25" x14ac:dyDescent="0.25">
      <c r="A13" s="18"/>
      <c r="B13" s="61" t="s">
        <v>68</v>
      </c>
      <c r="C13" s="62">
        <f>(E12*218*H52/12)+(G12*109*H52/12)</f>
        <v>0</v>
      </c>
      <c r="D13" s="63" t="s">
        <v>69</v>
      </c>
      <c r="E13" s="57"/>
      <c r="F13" s="56"/>
      <c r="G13" s="58"/>
      <c r="H13" s="2"/>
      <c r="I13" s="41"/>
    </row>
    <row r="15" spans="1:11" ht="15.75" x14ac:dyDescent="0.25">
      <c r="A15" s="18" t="s">
        <v>32</v>
      </c>
      <c r="B15" s="18" t="s">
        <v>34</v>
      </c>
      <c r="C15" s="18"/>
    </row>
    <row r="16" spans="1:11" ht="6.6" customHeight="1" x14ac:dyDescent="0.2"/>
    <row r="17" spans="1:13" x14ac:dyDescent="0.2">
      <c r="B17" s="10" t="s">
        <v>4</v>
      </c>
      <c r="C17" s="102" t="s">
        <v>5</v>
      </c>
      <c r="D17" s="102"/>
      <c r="E17" s="9">
        <v>150</v>
      </c>
      <c r="F17" s="9" t="s">
        <v>6</v>
      </c>
      <c r="G17" s="9"/>
      <c r="H17" s="9"/>
    </row>
    <row r="18" spans="1:13" x14ac:dyDescent="0.2">
      <c r="B18" s="9"/>
      <c r="C18" s="102" t="s">
        <v>7</v>
      </c>
      <c r="D18" s="102"/>
      <c r="E18" s="9">
        <v>160</v>
      </c>
      <c r="F18" s="9" t="s">
        <v>6</v>
      </c>
      <c r="G18" s="9"/>
      <c r="H18" s="9"/>
    </row>
    <row r="19" spans="1:13" ht="15.75" thickBot="1" x14ac:dyDescent="0.25">
      <c r="B19" s="9"/>
      <c r="C19" s="9"/>
      <c r="D19" s="9"/>
      <c r="E19" s="9"/>
      <c r="F19" s="9"/>
      <c r="G19" s="9"/>
      <c r="H19" s="9"/>
    </row>
    <row r="20" spans="1:13" ht="15.75" thickBot="1" x14ac:dyDescent="0.25">
      <c r="B20" s="9"/>
      <c r="C20" s="103" t="s">
        <v>11</v>
      </c>
      <c r="D20" s="103"/>
      <c r="E20" s="103"/>
      <c r="F20" s="104"/>
      <c r="G20" s="15"/>
      <c r="H20" s="12" t="s">
        <v>12</v>
      </c>
    </row>
    <row r="21" spans="1:13" ht="15.75" thickBot="1" x14ac:dyDescent="0.25">
      <c r="B21" s="9"/>
      <c r="C21" s="51" t="s">
        <v>13</v>
      </c>
      <c r="D21" s="51"/>
      <c r="E21" s="51"/>
      <c r="F21" s="51"/>
      <c r="G21" s="15"/>
      <c r="H21" s="12" t="s">
        <v>14</v>
      </c>
    </row>
    <row r="22" spans="1:13" x14ac:dyDescent="0.2">
      <c r="B22" s="9"/>
      <c r="C22" s="51" t="s">
        <v>15</v>
      </c>
      <c r="D22" s="13"/>
      <c r="E22" s="13"/>
      <c r="F22" s="13" t="str">
        <f>IF(G20="North","Redding","Fresno")</f>
        <v>Fresno</v>
      </c>
      <c r="G22" s="16">
        <f>IF(G20="north",G21/E17,G21/E18)</f>
        <v>0</v>
      </c>
      <c r="H22" s="9"/>
    </row>
    <row r="23" spans="1:13" x14ac:dyDescent="0.2">
      <c r="B23" s="9"/>
      <c r="C23" s="13"/>
      <c r="D23" s="13"/>
      <c r="E23" s="13"/>
      <c r="F23" s="13"/>
      <c r="G23" s="24"/>
      <c r="H23" s="9"/>
    </row>
    <row r="25" spans="1:13" ht="15.75" x14ac:dyDescent="0.25">
      <c r="A25" s="18" t="s">
        <v>37</v>
      </c>
      <c r="B25" s="18" t="s">
        <v>35</v>
      </c>
    </row>
    <row r="26" spans="1:13" ht="15.75" thickBot="1" x14ac:dyDescent="0.25">
      <c r="B26" s="20"/>
      <c r="C26" s="20"/>
      <c r="D26" s="20"/>
      <c r="E26" s="20"/>
      <c r="F26" s="20"/>
      <c r="G26" s="20"/>
      <c r="H26" s="20"/>
      <c r="I26" s="19"/>
      <c r="J26" s="72" t="s">
        <v>44</v>
      </c>
      <c r="K26" s="75">
        <f>(0.858*(I9)^3)-(0.78*(I9)^2)+(0.774*I9)+0.04</f>
        <v>0.04</v>
      </c>
      <c r="L26" s="105" t="s">
        <v>73</v>
      </c>
      <c r="M26" s="106"/>
    </row>
    <row r="27" spans="1:13" ht="15.75" thickBot="1" x14ac:dyDescent="0.25">
      <c r="B27" s="20" t="s">
        <v>17</v>
      </c>
      <c r="C27" s="20"/>
      <c r="D27" s="20"/>
      <c r="E27" s="20"/>
      <c r="F27" s="20"/>
      <c r="G27" s="22"/>
      <c r="H27" s="21" t="s">
        <v>18</v>
      </c>
      <c r="I27" s="19"/>
      <c r="J27" s="76"/>
      <c r="K27" s="76"/>
      <c r="L27" s="106"/>
      <c r="M27" s="106"/>
    </row>
    <row r="28" spans="1:13" x14ac:dyDescent="0.2">
      <c r="B28" s="20"/>
      <c r="C28" s="20"/>
      <c r="D28" s="20"/>
      <c r="E28" s="20"/>
      <c r="F28" s="20"/>
      <c r="G28" s="20"/>
      <c r="H28" s="21" t="s">
        <v>22</v>
      </c>
      <c r="I28" s="19"/>
      <c r="J28" s="76"/>
      <c r="K28" s="76"/>
      <c r="L28" s="106"/>
      <c r="M28" s="106"/>
    </row>
    <row r="29" spans="1:13" x14ac:dyDescent="0.2">
      <c r="A29" s="8"/>
      <c r="B29" s="25"/>
      <c r="C29" s="25"/>
      <c r="D29" s="25"/>
      <c r="E29" s="25"/>
      <c r="F29" s="25"/>
      <c r="G29" s="25"/>
      <c r="H29" s="25"/>
      <c r="I29" s="8"/>
    </row>
    <row r="30" spans="1:13" ht="16.5" thickBot="1" x14ac:dyDescent="0.3">
      <c r="B30" s="18" t="s">
        <v>21</v>
      </c>
      <c r="D30" s="25"/>
      <c r="E30" s="25"/>
      <c r="F30" s="25"/>
      <c r="G30" s="25"/>
      <c r="H30" s="25"/>
      <c r="I30" s="25"/>
      <c r="J30" s="8"/>
    </row>
    <row r="31" spans="1:13" ht="16.5" thickBot="1" x14ac:dyDescent="0.3">
      <c r="B31" s="99" t="s">
        <v>33</v>
      </c>
      <c r="C31" s="100"/>
      <c r="D31" s="101"/>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ht="15.75" x14ac:dyDescent="0.25">
      <c r="B32" s="26"/>
      <c r="C32" s="27"/>
      <c r="D32" s="28"/>
      <c r="E32" s="29"/>
      <c r="J32" s="76"/>
      <c r="K32" s="76"/>
      <c r="L32" s="78" t="s">
        <v>74</v>
      </c>
    </row>
    <row r="33" spans="1:17" ht="15.75" x14ac:dyDescent="0.25">
      <c r="B33" s="18" t="s">
        <v>36</v>
      </c>
    </row>
    <row r="34" spans="1:17" x14ac:dyDescent="0.2">
      <c r="D34" s="97" t="s">
        <v>3</v>
      </c>
      <c r="E34" s="98"/>
      <c r="F34" s="98"/>
      <c r="G34" s="98"/>
    </row>
    <row r="35" spans="1:17" x14ac:dyDescent="0.2">
      <c r="D35" s="3">
        <v>0.25</v>
      </c>
      <c r="E35" s="3">
        <v>0.5</v>
      </c>
      <c r="F35" s="3">
        <v>0.75</v>
      </c>
      <c r="G35" s="3">
        <v>1</v>
      </c>
    </row>
    <row r="36" spans="1:17" ht="15.6" customHeight="1" x14ac:dyDescent="0.2">
      <c r="B36" s="95" t="s">
        <v>8</v>
      </c>
      <c r="C36" s="33" t="s">
        <v>0</v>
      </c>
      <c r="D36" s="4">
        <v>0.22</v>
      </c>
      <c r="E36" s="4">
        <v>0.44</v>
      </c>
      <c r="F36" s="4">
        <v>0.66</v>
      </c>
      <c r="G36" s="4">
        <v>0.88</v>
      </c>
      <c r="H36" s="93" t="s">
        <v>31</v>
      </c>
      <c r="I36" s="94"/>
      <c r="P36" t="s">
        <v>9</v>
      </c>
      <c r="Q36" t="s">
        <v>62</v>
      </c>
    </row>
    <row r="37" spans="1:17" x14ac:dyDescent="0.2">
      <c r="B37" s="96"/>
      <c r="C37" s="33" t="s">
        <v>1</v>
      </c>
      <c r="D37" s="5">
        <v>0.18</v>
      </c>
      <c r="E37" s="5">
        <v>0.36</v>
      </c>
      <c r="F37" s="5">
        <v>0.54</v>
      </c>
      <c r="G37" s="5">
        <v>0.72</v>
      </c>
      <c r="H37" s="94"/>
      <c r="I37" s="94"/>
      <c r="P37" t="s">
        <v>10</v>
      </c>
      <c r="Q37" t="s">
        <v>63</v>
      </c>
    </row>
    <row r="38" spans="1:17" x14ac:dyDescent="0.2">
      <c r="B38" s="96"/>
      <c r="C38" s="33" t="s">
        <v>2</v>
      </c>
      <c r="D38" s="5">
        <v>0.12</v>
      </c>
      <c r="E38" s="5">
        <v>0.24</v>
      </c>
      <c r="F38" s="5">
        <v>0.37</v>
      </c>
      <c r="G38" s="5">
        <v>0.49</v>
      </c>
      <c r="H38" s="94"/>
      <c r="I38" s="94"/>
    </row>
    <row r="39" spans="1:17" ht="15.75" x14ac:dyDescent="0.25">
      <c r="B39" s="96"/>
      <c r="C39" s="34" t="s">
        <v>16</v>
      </c>
      <c r="D39" s="14">
        <f>IF($G$20="North",($G$22*(D36-D37))+D37,(D37-($G$22*(D37-D38))))</f>
        <v>0.18</v>
      </c>
      <c r="E39" s="14">
        <f>IF($G$20="North",($G$22*(E36-E37))+E37,(E37-($G$22*(E37-E38))))</f>
        <v>0.36</v>
      </c>
      <c r="F39" s="14">
        <f>IF($G$20="North",($G$22*(F36-F37))+F37,(F37-($G$22*(F37-F38))))</f>
        <v>0.54</v>
      </c>
      <c r="G39" s="14">
        <f>IF($G$20="North",($G$22*(G36-G37))+G37,(G37-($G$22*(G37-G38))))</f>
        <v>0.72</v>
      </c>
      <c r="H39" s="94"/>
      <c r="I39" s="94"/>
    </row>
    <row r="40" spans="1:17" ht="27.6" customHeight="1" x14ac:dyDescent="0.25">
      <c r="B40" s="47"/>
      <c r="C40" s="48"/>
      <c r="D40" s="49"/>
      <c r="E40" s="49"/>
      <c r="F40" s="49"/>
      <c r="G40" s="49"/>
      <c r="H40" s="107" t="s">
        <v>49</v>
      </c>
      <c r="I40" s="108"/>
      <c r="J40" s="108"/>
      <c r="K40" s="76">
        <v>1.9630000000000001</v>
      </c>
      <c r="L40" s="105" t="s">
        <v>75</v>
      </c>
      <c r="M40" s="106"/>
    </row>
    <row r="41" spans="1:17" x14ac:dyDescent="0.2">
      <c r="H41" s="76"/>
      <c r="I41" s="76"/>
      <c r="J41" s="76"/>
      <c r="K41" s="76"/>
      <c r="L41" s="106"/>
      <c r="M41" s="106"/>
    </row>
    <row r="42" spans="1:17" ht="15.75" x14ac:dyDescent="0.25">
      <c r="A42" s="18" t="s">
        <v>56</v>
      </c>
      <c r="B42" s="18" t="s">
        <v>57</v>
      </c>
    </row>
    <row r="43" spans="1:17" ht="15.75" thickBot="1" x14ac:dyDescent="0.25">
      <c r="B43" s="7" t="s">
        <v>52</v>
      </c>
    </row>
    <row r="44" spans="1:17" ht="15.75" thickBot="1" x14ac:dyDescent="0.25">
      <c r="B44" s="50" t="s">
        <v>54</v>
      </c>
      <c r="C44" s="36"/>
      <c r="D44" s="87"/>
      <c r="E44" s="89"/>
      <c r="F44" s="53" t="s">
        <v>64</v>
      </c>
    </row>
    <row r="45" spans="1:17" ht="15.75" x14ac:dyDescent="0.25">
      <c r="B45" s="38">
        <f>F7*(E31/12)-C13</f>
        <v>0</v>
      </c>
      <c r="C45" s="37" t="s">
        <v>38</v>
      </c>
    </row>
    <row r="46" spans="1:17" ht="15.75" x14ac:dyDescent="0.25">
      <c r="B46" s="38">
        <f>B45*7.48</f>
        <v>0</v>
      </c>
      <c r="C46" s="37" t="s">
        <v>39</v>
      </c>
    </row>
    <row r="47" spans="1:17" ht="15.75" x14ac:dyDescent="0.25">
      <c r="B47" s="39" t="e">
        <f>F7/43560*(E31/12)-(C13/(E31/12)/43560*(E31/12))</f>
        <v>#DIV/0!</v>
      </c>
      <c r="C47" s="37" t="s">
        <v>40</v>
      </c>
      <c r="J47" s="1"/>
    </row>
    <row r="49" spans="2:11" ht="15.75" thickBot="1" x14ac:dyDescent="0.25">
      <c r="B49" s="81" t="s">
        <v>53</v>
      </c>
    </row>
    <row r="50" spans="2:11" ht="15.75" thickBot="1" x14ac:dyDescent="0.25">
      <c r="B50" s="50" t="s">
        <v>54</v>
      </c>
      <c r="C50" s="36"/>
      <c r="D50" s="87"/>
      <c r="E50" s="89"/>
      <c r="F50" s="53" t="s">
        <v>64</v>
      </c>
    </row>
    <row r="51" spans="2:11" ht="15.75" x14ac:dyDescent="0.25">
      <c r="B51" s="38">
        <f>F7*(H52/12)-C13</f>
        <v>0</v>
      </c>
      <c r="C51" s="37" t="s">
        <v>38</v>
      </c>
    </row>
    <row r="52" spans="2:11" ht="15.75" x14ac:dyDescent="0.25">
      <c r="B52" s="38">
        <f>B51*7.48</f>
        <v>0</v>
      </c>
      <c r="C52" s="37" t="s">
        <v>39</v>
      </c>
      <c r="E52" s="79" t="s">
        <v>51</v>
      </c>
      <c r="F52" s="76"/>
      <c r="G52" s="76"/>
      <c r="H52" s="80">
        <f>K40*K26*K31</f>
        <v>4.3186000000000009E-2</v>
      </c>
      <c r="I52" s="76" t="s">
        <v>50</v>
      </c>
      <c r="J52" s="76" t="s">
        <v>76</v>
      </c>
      <c r="K52" s="76"/>
    </row>
    <row r="53" spans="2:11" ht="15.75" x14ac:dyDescent="0.25">
      <c r="B53" s="39" t="e">
        <f>F7/43560*(H52/12)-(C13/(E31/12)/43560*(E31/12))</f>
        <v>#DIV/0!</v>
      </c>
      <c r="C53" s="37" t="s">
        <v>40</v>
      </c>
    </row>
  </sheetData>
  <mergeCells count="17">
    <mergeCell ref="L26:M28"/>
    <mergeCell ref="J9:K11"/>
    <mergeCell ref="L40:M41"/>
    <mergeCell ref="D44:E44"/>
    <mergeCell ref="D50:E50"/>
    <mergeCell ref="H40:J40"/>
    <mergeCell ref="A2:J2"/>
    <mergeCell ref="C5:I5"/>
    <mergeCell ref="A5:B5"/>
    <mergeCell ref="A1:J1"/>
    <mergeCell ref="H36:I39"/>
    <mergeCell ref="B36:B39"/>
    <mergeCell ref="D34:G34"/>
    <mergeCell ref="B31:D31"/>
    <mergeCell ref="C17:D17"/>
    <mergeCell ref="C18:D18"/>
    <mergeCell ref="C20:F20"/>
  </mergeCells>
  <dataValidations count="2">
    <dataValidation type="list" allowBlank="1" showInputMessage="1" showErrorMessage="1" sqref="G20">
      <formula1>$P$36:$P$37</formula1>
    </dataValidation>
    <dataValidation type="list" allowBlank="1" showInputMessage="1" showErrorMessage="1" sqref="D44:E44 D50:E5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opLeftCell="A13" workbookViewId="0">
      <selection activeCell="A3" sqref="A3"/>
    </sheetView>
  </sheetViews>
  <sheetFormatPr defaultColWidth="9.21875" defaultRowHeight="15" x14ac:dyDescent="0.2"/>
  <cols>
    <col min="1" max="16384" width="9.21875" style="23"/>
  </cols>
  <sheetData>
    <row r="1" spans="1:12" ht="15.75" x14ac:dyDescent="0.25">
      <c r="A1" s="30" t="s">
        <v>23</v>
      </c>
    </row>
    <row r="2" spans="1:12" ht="30" customHeight="1" x14ac:dyDescent="0.2">
      <c r="A2" s="109" t="s">
        <v>24</v>
      </c>
      <c r="B2" s="110"/>
      <c r="C2" s="110"/>
      <c r="D2" s="110"/>
      <c r="E2" s="110"/>
      <c r="F2" s="110"/>
      <c r="G2" s="110"/>
      <c r="H2" s="110"/>
      <c r="I2" s="110"/>
      <c r="J2" s="110"/>
      <c r="K2" s="110"/>
      <c r="L2" s="110"/>
    </row>
  </sheetData>
  <mergeCells count="1">
    <mergeCell ref="A2:L2"/>
  </mergeCells>
  <hyperlinks>
    <hyperlink ref="A2"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28" workbookViewId="0">
      <selection activeCell="A3" sqref="A3"/>
    </sheetView>
  </sheetViews>
  <sheetFormatPr defaultColWidth="9.21875" defaultRowHeight="15" x14ac:dyDescent="0.2"/>
  <cols>
    <col min="1" max="16384" width="9.21875" style="31"/>
  </cols>
  <sheetData>
    <row r="1" spans="1:1" ht="15.75" x14ac:dyDescent="0.25">
      <c r="A1" s="30" t="s">
        <v>29</v>
      </c>
    </row>
    <row r="2" spans="1:1" x14ac:dyDescent="0.2">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ColWidth="9.21875" defaultRowHeight="15" x14ac:dyDescent="0.2"/>
  <cols>
    <col min="1" max="16384" width="9.21875" style="31"/>
  </cols>
  <sheetData>
    <row r="1" spans="1:1" ht="15.75" x14ac:dyDescent="0.25">
      <c r="A1" s="30" t="s">
        <v>26</v>
      </c>
    </row>
    <row r="2" spans="1:1" x14ac:dyDescent="0.2">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ColWidth="9.21875" defaultRowHeight="15" x14ac:dyDescent="0.2"/>
  <cols>
    <col min="1" max="16384" width="9.21875" style="31"/>
  </cols>
  <sheetData>
    <row r="1" spans="1:1" ht="15.75" x14ac:dyDescent="0.25">
      <c r="A1" s="30" t="s">
        <v>27</v>
      </c>
    </row>
    <row r="2" spans="1:1" x14ac:dyDescent="0.2">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0" workbookViewId="0">
      <selection activeCell="C47" sqref="C47"/>
    </sheetView>
  </sheetViews>
  <sheetFormatPr defaultColWidth="9.21875" defaultRowHeight="15" x14ac:dyDescent="0.2"/>
  <cols>
    <col min="1" max="16384" width="9.21875" style="31"/>
  </cols>
  <sheetData>
    <row r="1" spans="1:1" ht="15.75" x14ac:dyDescent="0.25">
      <c r="A1" s="30" t="s">
        <v>28</v>
      </c>
    </row>
    <row r="2" spans="1:1" x14ac:dyDescent="0.2">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4" workbookViewId="0">
      <selection activeCell="I25" sqref="I25"/>
    </sheetView>
  </sheetViews>
  <sheetFormatPr defaultColWidth="9.21875" defaultRowHeight="15" x14ac:dyDescent="0.2"/>
  <cols>
    <col min="1" max="3" width="9.21875" style="31"/>
    <col min="4" max="4" width="12.77734375" style="31" customWidth="1"/>
    <col min="5" max="16384" width="9.21875" style="31"/>
  </cols>
  <sheetData>
    <row r="1" spans="1:1" ht="15.75" x14ac:dyDescent="0.25">
      <c r="A1" s="30" t="s">
        <v>45</v>
      </c>
    </row>
    <row r="2" spans="1:1" x14ac:dyDescent="0.2">
      <c r="A2" s="32" t="s">
        <v>25</v>
      </c>
    </row>
    <row r="22" spans="4:6" x14ac:dyDescent="0.2">
      <c r="D22" s="44" t="s">
        <v>46</v>
      </c>
    </row>
    <row r="23" spans="4:6" x14ac:dyDescent="0.2">
      <c r="D23" s="42" t="s">
        <v>0</v>
      </c>
      <c r="E23" s="43">
        <v>0.55000000000000004</v>
      </c>
    </row>
    <row r="24" spans="4:6" x14ac:dyDescent="0.2">
      <c r="D24" s="42" t="s">
        <v>1</v>
      </c>
      <c r="E24" s="43">
        <v>0.55000000000000004</v>
      </c>
    </row>
    <row r="25" spans="4:6" x14ac:dyDescent="0.2">
      <c r="D25" s="42" t="s">
        <v>2</v>
      </c>
      <c r="E25" s="43">
        <v>0.5</v>
      </c>
    </row>
    <row r="26" spans="4:6" ht="15.75" x14ac:dyDescent="0.25">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workbookViewId="0">
      <selection activeCell="A2" sqref="A2"/>
    </sheetView>
  </sheetViews>
  <sheetFormatPr defaultColWidth="9.21875" defaultRowHeight="15" x14ac:dyDescent="0.2"/>
  <cols>
    <col min="1" max="1" width="24.33203125" style="64" customWidth="1"/>
    <col min="2" max="5" width="9.21875" style="64"/>
    <col min="6" max="6" width="13.5546875" style="64" customWidth="1"/>
    <col min="7" max="7" width="9.21875" style="64" customWidth="1"/>
    <col min="8" max="8" width="8" style="64" customWidth="1"/>
    <col min="9" max="9" width="8.44140625" style="64" customWidth="1"/>
    <col min="10" max="16384" width="9.21875" style="64"/>
  </cols>
  <sheetData>
    <row r="1" spans="1:10" ht="18" x14ac:dyDescent="0.25">
      <c r="A1" s="65" t="s">
        <v>86</v>
      </c>
    </row>
    <row r="2" spans="1:10" x14ac:dyDescent="0.2">
      <c r="A2" s="82"/>
    </row>
    <row r="4" spans="1:10" ht="30.95" customHeight="1" thickBot="1" x14ac:dyDescent="0.25">
      <c r="A4" s="111" t="s">
        <v>71</v>
      </c>
      <c r="B4" s="112"/>
      <c r="C4" s="112"/>
      <c r="D4" s="112"/>
      <c r="E4" s="112"/>
      <c r="F4" s="112"/>
      <c r="G4" s="112"/>
      <c r="H4" s="112"/>
      <c r="I4" s="112"/>
      <c r="J4" s="112"/>
    </row>
    <row r="5" spans="1:10" ht="18.75" thickBot="1" x14ac:dyDescent="0.25">
      <c r="A5" s="66" t="s">
        <v>70</v>
      </c>
      <c r="D5" s="67"/>
      <c r="E5" s="68" t="s">
        <v>81</v>
      </c>
      <c r="H5" s="69" t="s">
        <v>82</v>
      </c>
      <c r="I5" s="70">
        <f>(('Volume Calculation'!F7)*('2 yr. - 24 hr. Storm'!D5/12)*'Volume Calculation'!G27)-F6</f>
        <v>0</v>
      </c>
      <c r="J5" s="64" t="s">
        <v>83</v>
      </c>
    </row>
    <row r="6" spans="1:10" ht="15.75" thickBot="1" x14ac:dyDescent="0.25">
      <c r="A6" s="66" t="s">
        <v>85</v>
      </c>
      <c r="F6" s="84"/>
      <c r="G6" s="68" t="s">
        <v>38</v>
      </c>
      <c r="H6" s="69"/>
      <c r="I6" s="71">
        <f>I5*7.48</f>
        <v>0</v>
      </c>
      <c r="J6" s="64" t="s">
        <v>84</v>
      </c>
    </row>
    <row r="8" spans="1:10" x14ac:dyDescent="0.2">
      <c r="A8" s="64" t="s">
        <v>79</v>
      </c>
      <c r="B8" s="83" t="s">
        <v>80</v>
      </c>
    </row>
  </sheetData>
  <mergeCells count="1">
    <mergeCell ref="A4:J4"/>
  </mergeCells>
  <hyperlinks>
    <hyperlink ref="B8"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Bunton, Sam</cp:lastModifiedBy>
  <cp:lastPrinted>2014-11-13T23:30:23Z</cp:lastPrinted>
  <dcterms:created xsi:type="dcterms:W3CDTF">2014-11-13T17:12:28Z</dcterms:created>
  <dcterms:modified xsi:type="dcterms:W3CDTF">2018-04-16T20:21:10Z</dcterms:modified>
</cp:coreProperties>
</file>